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obroker\Drucksensor\"/>
    </mc:Choice>
  </mc:AlternateContent>
  <bookViews>
    <workbookView xWindow="0" yWindow="0" windowWidth="28800" windowHeight="123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2" i="1" l="1"/>
  <c r="N81" i="1"/>
  <c r="N80" i="1"/>
  <c r="N79" i="1"/>
  <c r="N78" i="1"/>
  <c r="N77" i="1"/>
  <c r="N76" i="1"/>
  <c r="N75" i="1"/>
  <c r="N74" i="1"/>
  <c r="O82" i="1" l="1"/>
  <c r="P82" i="1" s="1"/>
  <c r="O77" i="1"/>
  <c r="P77" i="1" s="1"/>
  <c r="O81" i="1"/>
  <c r="P81" i="1" s="1"/>
  <c r="O80" i="1"/>
  <c r="P80" i="1" s="1"/>
  <c r="O79" i="1"/>
  <c r="P79" i="1" s="1"/>
  <c r="O78" i="1"/>
  <c r="P78" i="1" s="1"/>
  <c r="O76" i="1"/>
  <c r="P76" i="1" s="1"/>
  <c r="O75" i="1"/>
  <c r="P75" i="1" s="1"/>
  <c r="O74" i="1"/>
  <c r="M81" i="1" l="1"/>
  <c r="D81" i="1"/>
  <c r="M80" i="1"/>
  <c r="D80" i="1"/>
  <c r="M79" i="1"/>
  <c r="D79" i="1"/>
  <c r="M78" i="1"/>
  <c r="D78" i="1"/>
  <c r="M77" i="1"/>
  <c r="D77" i="1"/>
  <c r="M76" i="1"/>
  <c r="D76" i="1"/>
  <c r="M75" i="1"/>
  <c r="D75" i="1"/>
  <c r="M38" i="1" l="1"/>
  <c r="Q38" i="1" s="1"/>
  <c r="N38" i="1"/>
  <c r="O38" i="1" s="1"/>
  <c r="P38" i="1" s="1"/>
  <c r="D38" i="1"/>
  <c r="H38" i="1"/>
  <c r="E38" i="1"/>
  <c r="F38" i="1" s="1"/>
  <c r="G38" i="1" s="1"/>
  <c r="R38" i="1" l="1"/>
  <c r="N86" i="1"/>
  <c r="P88" i="1"/>
  <c r="I38" i="1"/>
  <c r="D56" i="1"/>
  <c r="D60" i="1"/>
  <c r="D55" i="1"/>
  <c r="D58" i="1" s="1"/>
  <c r="D61" i="1" l="1"/>
  <c r="D62" i="1" s="1"/>
  <c r="F36" i="1"/>
  <c r="F33" i="1"/>
  <c r="G33" i="1" s="1"/>
  <c r="N50" i="1"/>
  <c r="P49" i="1" s="1"/>
  <c r="P50" i="1" s="1"/>
  <c r="E50" i="1"/>
  <c r="G49" i="1" s="1"/>
  <c r="G50" i="1" s="1"/>
  <c r="M40" i="1"/>
  <c r="M39" i="1"/>
  <c r="Q39" i="1" s="1"/>
  <c r="M37" i="1"/>
  <c r="Q37" i="1" s="1"/>
  <c r="M36" i="1"/>
  <c r="Q36" i="1" s="1"/>
  <c r="M35" i="1"/>
  <c r="Q35" i="1" s="1"/>
  <c r="M34" i="1"/>
  <c r="Q34" i="1" s="1"/>
  <c r="M33" i="1"/>
  <c r="Q33" i="1" s="1"/>
  <c r="N39" i="1"/>
  <c r="O39" i="1" s="1"/>
  <c r="P39" i="1" s="1"/>
  <c r="N37" i="1"/>
  <c r="N36" i="1"/>
  <c r="N35" i="1"/>
  <c r="O35" i="1" s="1"/>
  <c r="N34" i="1"/>
  <c r="O34" i="1" s="1"/>
  <c r="P34" i="1" s="1"/>
  <c r="N33" i="1"/>
  <c r="Q32" i="1"/>
  <c r="N32" i="1"/>
  <c r="O32" i="1" s="1"/>
  <c r="N31" i="1"/>
  <c r="O31" i="1" s="1"/>
  <c r="E39" i="1"/>
  <c r="F39" i="1" s="1"/>
  <c r="E37" i="1"/>
  <c r="F37" i="1" s="1"/>
  <c r="E36" i="1"/>
  <c r="E35" i="1"/>
  <c r="F35" i="1" s="1"/>
  <c r="E34" i="1"/>
  <c r="F34" i="1" s="1"/>
  <c r="G34" i="1" s="1"/>
  <c r="E33" i="1"/>
  <c r="E31" i="1"/>
  <c r="F31" i="1" s="1"/>
  <c r="E32" i="1"/>
  <c r="F32" i="1" s="1"/>
  <c r="H41" i="1"/>
  <c r="D40" i="1"/>
  <c r="H40" i="1" s="1"/>
  <c r="D39" i="1"/>
  <c r="H39" i="1" s="1"/>
  <c r="D37" i="1"/>
  <c r="H37" i="1" s="1"/>
  <c r="D36" i="1"/>
  <c r="H36" i="1" s="1"/>
  <c r="D35" i="1"/>
  <c r="H35" i="1" s="1"/>
  <c r="D34" i="1"/>
  <c r="H34" i="1" s="1"/>
  <c r="D33" i="1"/>
  <c r="H33" i="1" s="1"/>
  <c r="H32" i="1"/>
  <c r="Q10" i="1"/>
  <c r="Q17" i="1"/>
  <c r="O9" i="1"/>
  <c r="M16" i="1"/>
  <c r="Q16" i="1" s="1"/>
  <c r="M15" i="1"/>
  <c r="Q15" i="1" s="1"/>
  <c r="M14" i="1"/>
  <c r="Q14" i="1" s="1"/>
  <c r="M13" i="1"/>
  <c r="Q13" i="1" s="1"/>
  <c r="M12" i="1"/>
  <c r="Q12" i="1" s="1"/>
  <c r="M11" i="1"/>
  <c r="Q11" i="1" s="1"/>
  <c r="M10" i="1"/>
  <c r="N10" i="1"/>
  <c r="N11" i="1" s="1"/>
  <c r="O11" i="1" s="1"/>
  <c r="Q9" i="1"/>
  <c r="H17" i="1"/>
  <c r="H9" i="1"/>
  <c r="F9" i="1"/>
  <c r="E10" i="1"/>
  <c r="E11" i="1" s="1"/>
  <c r="E12" i="1" s="1"/>
  <c r="E13" i="1" s="1"/>
  <c r="E14" i="1" s="1"/>
  <c r="E15" i="1" s="1"/>
  <c r="E16" i="1" s="1"/>
  <c r="E17" i="1" s="1"/>
  <c r="E18" i="1" s="1"/>
  <c r="D16" i="1"/>
  <c r="H16" i="1" s="1"/>
  <c r="D15" i="1"/>
  <c r="H15" i="1" s="1"/>
  <c r="D14" i="1"/>
  <c r="H14" i="1" s="1"/>
  <c r="D13" i="1"/>
  <c r="H13" i="1" s="1"/>
  <c r="D12" i="1"/>
  <c r="H12" i="1" s="1"/>
  <c r="D11" i="1"/>
  <c r="H11" i="1" s="1"/>
  <c r="D10" i="1"/>
  <c r="H10" i="1" s="1"/>
  <c r="O37" i="1" l="1"/>
  <c r="P37" i="1" s="1"/>
  <c r="R37" i="1" s="1"/>
  <c r="O36" i="1"/>
  <c r="P36" i="1" s="1"/>
  <c r="R36" i="1" s="1"/>
  <c r="O10" i="1"/>
  <c r="P10" i="1" s="1"/>
  <c r="R10" i="1" s="1"/>
  <c r="O33" i="1"/>
  <c r="P33" i="1" s="1"/>
  <c r="R33" i="1" s="1"/>
  <c r="P46" i="1" s="1"/>
  <c r="F10" i="1"/>
  <c r="G10" i="1" s="1"/>
  <c r="I10" i="1" s="1"/>
  <c r="G22" i="1" s="1"/>
  <c r="R39" i="1"/>
  <c r="P35" i="1"/>
  <c r="R35" i="1" s="1"/>
  <c r="R34" i="1"/>
  <c r="I14" i="1"/>
  <c r="F17" i="1"/>
  <c r="G17" i="1" s="1"/>
  <c r="I17" i="1" s="1"/>
  <c r="F12" i="1"/>
  <c r="G12" i="1" s="1"/>
  <c r="I12" i="1" s="1"/>
  <c r="F11" i="1"/>
  <c r="G11" i="1" s="1"/>
  <c r="I11" i="1" s="1"/>
  <c r="F13" i="1"/>
  <c r="G13" i="1" s="1"/>
  <c r="I13" i="1" s="1"/>
  <c r="F14" i="1"/>
  <c r="G14" i="1" s="1"/>
  <c r="F16" i="1"/>
  <c r="G16" i="1" s="1"/>
  <c r="I16" i="1" s="1"/>
  <c r="F15" i="1"/>
  <c r="G15" i="1" s="1"/>
  <c r="I15" i="1" s="1"/>
  <c r="G36" i="1"/>
  <c r="I36" i="1" s="1"/>
  <c r="I33" i="1"/>
  <c r="G46" i="1" s="1"/>
  <c r="I34" i="1"/>
  <c r="G35" i="1"/>
  <c r="I35" i="1" s="1"/>
  <c r="P11" i="1"/>
  <c r="R11" i="1" s="1"/>
  <c r="P22" i="1" s="1"/>
  <c r="N12" i="1"/>
  <c r="O12" i="1" s="1"/>
  <c r="G37" i="1" l="1"/>
  <c r="I37" i="1" s="1"/>
  <c r="P12" i="1"/>
  <c r="R12" i="1" s="1"/>
  <c r="N13" i="1"/>
  <c r="O13" i="1" s="1"/>
  <c r="G39" i="1" l="1"/>
  <c r="I39" i="1" s="1"/>
  <c r="N14" i="1"/>
  <c r="O14" i="1" s="1"/>
  <c r="P13" i="1"/>
  <c r="R13" i="1" s="1"/>
  <c r="G40" i="1" l="1"/>
  <c r="N15" i="1"/>
  <c r="O15" i="1" s="1"/>
  <c r="P14" i="1"/>
  <c r="R14" i="1" s="1"/>
  <c r="P15" i="1" l="1"/>
  <c r="R15" i="1" s="1"/>
  <c r="N16" i="1"/>
  <c r="O16" i="1" s="1"/>
  <c r="P16" i="1" l="1"/>
  <c r="R16" i="1" s="1"/>
  <c r="N17" i="1"/>
  <c r="O17" i="1" s="1"/>
  <c r="N18" i="1" l="1"/>
  <c r="P17" i="1"/>
  <c r="R17" i="1" s="1"/>
  <c r="E78" i="1"/>
  <c r="E74" i="1"/>
  <c r="F78" i="1" s="1"/>
  <c r="G78" i="1" s="1"/>
  <c r="E76" i="1"/>
  <c r="F76" i="1" s="1"/>
  <c r="G76" i="1" s="1"/>
  <c r="E81" i="1"/>
  <c r="F81" i="1" s="1"/>
  <c r="G81" i="1" s="1"/>
  <c r="E79" i="1"/>
  <c r="F79" i="1" s="1"/>
  <c r="G79" i="1" s="1"/>
  <c r="E77" i="1"/>
  <c r="E82" i="1"/>
  <c r="E75" i="1"/>
  <c r="E80" i="1"/>
  <c r="F80" i="1" l="1"/>
  <c r="G80" i="1" s="1"/>
  <c r="F75" i="1"/>
  <c r="G75" i="1" s="1"/>
  <c r="E86" i="1" s="1"/>
  <c r="F82" i="1"/>
  <c r="G82" i="1" s="1"/>
  <c r="F77" i="1"/>
  <c r="G77" i="1" s="1"/>
  <c r="F74" i="1"/>
  <c r="G88" i="1" l="1"/>
</calcChain>
</file>

<file path=xl/sharedStrings.xml><?xml version="1.0" encoding="utf-8"?>
<sst xmlns="http://schemas.openxmlformats.org/spreadsheetml/2006/main" count="78" uniqueCount="28">
  <si>
    <t>VIN</t>
  </si>
  <si>
    <t>Bar</t>
  </si>
  <si>
    <t>Valadc</t>
  </si>
  <si>
    <t>V-off</t>
  </si>
  <si>
    <t>/1000</t>
  </si>
  <si>
    <t>richtig</t>
  </si>
  <si>
    <t>ist</t>
  </si>
  <si>
    <t>correct</t>
  </si>
  <si>
    <t>Formel:</t>
  </si>
  <si>
    <t>(Wert-102,3)/1000*6,109</t>
  </si>
  <si>
    <t>Wert:</t>
  </si>
  <si>
    <t>ergibt:</t>
  </si>
  <si>
    <t>(Wert-102,3)/1000*14,662</t>
  </si>
  <si>
    <t>x</t>
  </si>
  <si>
    <t>3,3 = 1024</t>
  </si>
  <si>
    <t>3,3 : 1024 =</t>
  </si>
  <si>
    <t>V für 1 Digit</t>
  </si>
  <si>
    <t>Bar für 1 V</t>
  </si>
  <si>
    <t>somit 1V =</t>
  </si>
  <si>
    <t>Digits</t>
  </si>
  <si>
    <t>also:</t>
  </si>
  <si>
    <t>=</t>
  </si>
  <si>
    <t>Volt</t>
  </si>
  <si>
    <t>4,5V = 5Bar</t>
  </si>
  <si>
    <t>(Wert-155,15)/1000*4,028</t>
  </si>
  <si>
    <t>(Wert-155,15)/1000*9,668</t>
  </si>
  <si>
    <t>mit ADS1115:</t>
  </si>
  <si>
    <t>Punkte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</si>
</sst>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quotePrefix="1"/>
    <xf numFmtId="0" fontId="1" fillId="0" borderId="0" xfId="0" applyFont="1"/>
    <xf numFmtId="3" fontId="0" fillId="0" borderId="0" xfId="0" applyNumberFormat="1" applyAlignment="1">
      <alignment horizontal="center"/>
    </xf>
    <xf numFmtId="3" fontId="0" fillId="0" borderId="0" xfId="0" quotePrefix="1" applyNumberFormat="1" applyAlignment="1">
      <alignment horizontal="left"/>
    </xf>
    <xf numFmtId="2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R88"/>
  <sheetViews>
    <sheetView tabSelected="1" topLeftCell="A66" workbookViewId="0">
      <selection activeCell="E88" sqref="E88"/>
    </sheetView>
  </sheetViews>
  <sheetFormatPr baseColWidth="10" defaultRowHeight="15" x14ac:dyDescent="0.25"/>
  <cols>
    <col min="5" max="6" width="12.5703125" bestFit="1" customWidth="1"/>
    <col min="7" max="9" width="11.5703125" bestFit="1" customWidth="1"/>
    <col min="14" max="15" width="12.5703125" bestFit="1" customWidth="1"/>
    <col min="16" max="18" width="11.5703125" bestFit="1" customWidth="1"/>
  </cols>
  <sheetData>
    <row r="5" spans="3:18" x14ac:dyDescent="0.25">
      <c r="H5" s="1" t="s">
        <v>5</v>
      </c>
      <c r="Q5" s="1" t="s">
        <v>5</v>
      </c>
    </row>
    <row r="6" spans="3:18" x14ac:dyDescent="0.25">
      <c r="C6" s="1" t="s">
        <v>0</v>
      </c>
      <c r="D6" s="1" t="s">
        <v>1</v>
      </c>
      <c r="E6" s="1" t="s">
        <v>2</v>
      </c>
      <c r="F6" s="1" t="s">
        <v>3</v>
      </c>
      <c r="G6" s="2" t="s">
        <v>4</v>
      </c>
      <c r="H6" s="1" t="s">
        <v>6</v>
      </c>
      <c r="I6" s="1" t="s">
        <v>7</v>
      </c>
      <c r="J6" s="1"/>
      <c r="K6" s="1"/>
      <c r="L6" s="1" t="s">
        <v>0</v>
      </c>
      <c r="M6" s="1" t="s">
        <v>1</v>
      </c>
      <c r="N6" s="1" t="s">
        <v>2</v>
      </c>
      <c r="O6" s="1" t="s">
        <v>3</v>
      </c>
      <c r="P6" s="2" t="s">
        <v>4</v>
      </c>
      <c r="Q6" s="1" t="s">
        <v>6</v>
      </c>
      <c r="R6" s="1" t="s">
        <v>7</v>
      </c>
    </row>
    <row r="7" spans="3:18" x14ac:dyDescent="0.2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3:18" x14ac:dyDescent="0.25">
      <c r="C8" s="1">
        <v>0</v>
      </c>
      <c r="D8" s="1"/>
      <c r="E8" s="1">
        <v>0</v>
      </c>
      <c r="F8" s="1"/>
      <c r="G8" s="1"/>
      <c r="H8" s="1"/>
      <c r="I8" s="1"/>
      <c r="J8" s="1"/>
      <c r="K8" s="1"/>
      <c r="L8" s="1">
        <v>0</v>
      </c>
      <c r="M8" s="1"/>
      <c r="N8" s="1">
        <v>0</v>
      </c>
      <c r="O8" s="1"/>
      <c r="P8" s="1"/>
      <c r="Q8" s="1"/>
      <c r="R8" s="1"/>
    </row>
    <row r="9" spans="3:18" x14ac:dyDescent="0.25">
      <c r="C9" s="1">
        <v>0.5</v>
      </c>
      <c r="D9" s="1">
        <v>0</v>
      </c>
      <c r="E9" s="1">
        <v>102.3</v>
      </c>
      <c r="F9" s="1">
        <f>+E9-102.3</f>
        <v>0</v>
      </c>
      <c r="G9" s="1"/>
      <c r="H9" s="1">
        <f>+D9</f>
        <v>0</v>
      </c>
      <c r="I9" s="1"/>
      <c r="J9" s="1"/>
      <c r="K9" s="1"/>
      <c r="L9" s="1">
        <v>0.5</v>
      </c>
      <c r="M9" s="1">
        <v>0</v>
      </c>
      <c r="N9" s="1">
        <v>102.3</v>
      </c>
      <c r="O9" s="1">
        <f>+N9-102.3</f>
        <v>0</v>
      </c>
      <c r="P9" s="1"/>
      <c r="Q9" s="1">
        <f>+M9</f>
        <v>0</v>
      </c>
      <c r="R9" s="1"/>
    </row>
    <row r="10" spans="3:18" x14ac:dyDescent="0.25">
      <c r="C10" s="1">
        <v>1</v>
      </c>
      <c r="D10" s="1">
        <f>(+C10-0.5)*1.25</f>
        <v>0.625</v>
      </c>
      <c r="E10" s="1">
        <f>+E9+102.3</f>
        <v>204.6</v>
      </c>
      <c r="F10" s="1">
        <f t="shared" ref="F10:F17" si="0">+E10-102.3</f>
        <v>102.3</v>
      </c>
      <c r="G10" s="1">
        <f>+F10/1000</f>
        <v>0.1023</v>
      </c>
      <c r="H10" s="1">
        <f t="shared" ref="H10:H17" si="1">+D10</f>
        <v>0.625</v>
      </c>
      <c r="I10" s="1">
        <f>+H10/G10</f>
        <v>6.1094819159335287</v>
      </c>
      <c r="J10" s="1"/>
      <c r="K10" s="1"/>
      <c r="L10" s="1">
        <v>1</v>
      </c>
      <c r="M10" s="1">
        <f>(+L10-0.5)*3</f>
        <v>1.5</v>
      </c>
      <c r="N10" s="1">
        <f>+N9+102.3</f>
        <v>204.6</v>
      </c>
      <c r="O10" s="1">
        <f t="shared" ref="O10:O17" si="2">+N10-102.3</f>
        <v>102.3</v>
      </c>
      <c r="P10" s="1">
        <f>+O10/1000</f>
        <v>0.1023</v>
      </c>
      <c r="Q10" s="1">
        <f t="shared" ref="Q10:Q17" si="3">+M10</f>
        <v>1.5</v>
      </c>
      <c r="R10" s="1">
        <f>+Q10/P10</f>
        <v>14.662756598240469</v>
      </c>
    </row>
    <row r="11" spans="3:18" x14ac:dyDescent="0.25">
      <c r="C11" s="1">
        <v>1.5</v>
      </c>
      <c r="D11" s="1">
        <f t="shared" ref="D11:D16" si="4">(+C11-0.5)*1.25</f>
        <v>1.25</v>
      </c>
      <c r="E11" s="1">
        <f t="shared" ref="E11:E18" si="5">+E10+102.3</f>
        <v>306.89999999999998</v>
      </c>
      <c r="F11" s="1">
        <f t="shared" si="0"/>
        <v>204.59999999999997</v>
      </c>
      <c r="G11" s="1">
        <f t="shared" ref="G11:G17" si="6">+F11/1000</f>
        <v>0.20459999999999998</v>
      </c>
      <c r="H11" s="1">
        <f t="shared" si="1"/>
        <v>1.25</v>
      </c>
      <c r="I11" s="1">
        <f t="shared" ref="I11:I17" si="7">+H11/G11</f>
        <v>6.1094819159335296</v>
      </c>
      <c r="J11" s="1"/>
      <c r="K11" s="1"/>
      <c r="L11" s="1">
        <v>1.5</v>
      </c>
      <c r="M11" s="1">
        <f t="shared" ref="M11:M16" si="8">(+L11-0.5)*3</f>
        <v>3</v>
      </c>
      <c r="N11" s="1">
        <f t="shared" ref="N11:N18" si="9">+N10+102.3</f>
        <v>306.89999999999998</v>
      </c>
      <c r="O11" s="1">
        <f t="shared" si="2"/>
        <v>204.59999999999997</v>
      </c>
      <c r="P11" s="1">
        <f t="shared" ref="P11:P17" si="10">+O11/1000</f>
        <v>0.20459999999999998</v>
      </c>
      <c r="Q11" s="1">
        <f t="shared" si="3"/>
        <v>3</v>
      </c>
      <c r="R11" s="1">
        <f t="shared" ref="R11:R17" si="11">+Q11/P11</f>
        <v>14.66275659824047</v>
      </c>
    </row>
    <row r="12" spans="3:18" x14ac:dyDescent="0.25">
      <c r="C12" s="1">
        <v>2</v>
      </c>
      <c r="D12" s="1">
        <f t="shared" si="4"/>
        <v>1.875</v>
      </c>
      <c r="E12" s="1">
        <f t="shared" si="5"/>
        <v>409.2</v>
      </c>
      <c r="F12" s="1">
        <f t="shared" si="0"/>
        <v>306.89999999999998</v>
      </c>
      <c r="G12" s="1">
        <f t="shared" si="6"/>
        <v>0.30689999999999995</v>
      </c>
      <c r="H12" s="1">
        <f t="shared" si="1"/>
        <v>1.875</v>
      </c>
      <c r="I12" s="1">
        <f t="shared" si="7"/>
        <v>6.1094819159335296</v>
      </c>
      <c r="J12" s="1"/>
      <c r="K12" s="1"/>
      <c r="L12" s="1">
        <v>2</v>
      </c>
      <c r="M12" s="1">
        <f t="shared" si="8"/>
        <v>4.5</v>
      </c>
      <c r="N12" s="1">
        <f t="shared" si="9"/>
        <v>409.2</v>
      </c>
      <c r="O12" s="1">
        <f t="shared" si="2"/>
        <v>306.89999999999998</v>
      </c>
      <c r="P12" s="1">
        <f t="shared" si="10"/>
        <v>0.30689999999999995</v>
      </c>
      <c r="Q12" s="1">
        <f t="shared" si="3"/>
        <v>4.5</v>
      </c>
      <c r="R12" s="1">
        <f t="shared" si="11"/>
        <v>14.662756598240472</v>
      </c>
    </row>
    <row r="13" spans="3:18" x14ac:dyDescent="0.25">
      <c r="C13" s="1">
        <v>2.5</v>
      </c>
      <c r="D13" s="1">
        <f t="shared" si="4"/>
        <v>2.5</v>
      </c>
      <c r="E13" s="1">
        <f t="shared" si="5"/>
        <v>511.5</v>
      </c>
      <c r="F13" s="1">
        <f t="shared" si="0"/>
        <v>409.2</v>
      </c>
      <c r="G13" s="1">
        <f t="shared" si="6"/>
        <v>0.40920000000000001</v>
      </c>
      <c r="H13" s="1">
        <f t="shared" si="1"/>
        <v>2.5</v>
      </c>
      <c r="I13" s="1">
        <f t="shared" si="7"/>
        <v>6.1094819159335287</v>
      </c>
      <c r="J13" s="1"/>
      <c r="K13" s="1"/>
      <c r="L13" s="1">
        <v>2.5</v>
      </c>
      <c r="M13" s="1">
        <f t="shared" si="8"/>
        <v>6</v>
      </c>
      <c r="N13" s="1">
        <f t="shared" si="9"/>
        <v>511.5</v>
      </c>
      <c r="O13" s="1">
        <f t="shared" si="2"/>
        <v>409.2</v>
      </c>
      <c r="P13" s="1">
        <f t="shared" si="10"/>
        <v>0.40920000000000001</v>
      </c>
      <c r="Q13" s="1">
        <f t="shared" si="3"/>
        <v>6</v>
      </c>
      <c r="R13" s="1">
        <f t="shared" si="11"/>
        <v>14.662756598240469</v>
      </c>
    </row>
    <row r="14" spans="3:18" x14ac:dyDescent="0.25">
      <c r="C14" s="1">
        <v>3</v>
      </c>
      <c r="D14" s="1">
        <f t="shared" si="4"/>
        <v>3.125</v>
      </c>
      <c r="E14" s="1">
        <f t="shared" si="5"/>
        <v>613.79999999999995</v>
      </c>
      <c r="F14" s="1">
        <f t="shared" si="0"/>
        <v>511.49999999999994</v>
      </c>
      <c r="G14" s="1">
        <f t="shared" si="6"/>
        <v>0.51149999999999995</v>
      </c>
      <c r="H14" s="1">
        <f t="shared" si="1"/>
        <v>3.125</v>
      </c>
      <c r="I14" s="1">
        <f t="shared" si="7"/>
        <v>6.1094819159335296</v>
      </c>
      <c r="J14" s="1"/>
      <c r="K14" s="1"/>
      <c r="L14" s="1">
        <v>3</v>
      </c>
      <c r="M14" s="1">
        <f t="shared" si="8"/>
        <v>7.5</v>
      </c>
      <c r="N14" s="1">
        <f t="shared" si="9"/>
        <v>613.79999999999995</v>
      </c>
      <c r="O14" s="1">
        <f t="shared" si="2"/>
        <v>511.49999999999994</v>
      </c>
      <c r="P14" s="1">
        <f t="shared" si="10"/>
        <v>0.51149999999999995</v>
      </c>
      <c r="Q14" s="1">
        <f t="shared" si="3"/>
        <v>7.5</v>
      </c>
      <c r="R14" s="1">
        <f t="shared" si="11"/>
        <v>14.66275659824047</v>
      </c>
    </row>
    <row r="15" spans="3:18" x14ac:dyDescent="0.25">
      <c r="C15" s="1">
        <v>3.5</v>
      </c>
      <c r="D15" s="1">
        <f t="shared" si="4"/>
        <v>3.75</v>
      </c>
      <c r="E15" s="1">
        <f t="shared" si="5"/>
        <v>716.09999999999991</v>
      </c>
      <c r="F15" s="1">
        <f t="shared" si="0"/>
        <v>613.79999999999995</v>
      </c>
      <c r="G15" s="1">
        <f t="shared" si="6"/>
        <v>0.6137999999999999</v>
      </c>
      <c r="H15" s="1">
        <f t="shared" si="1"/>
        <v>3.75</v>
      </c>
      <c r="I15" s="1">
        <f t="shared" si="7"/>
        <v>6.1094819159335296</v>
      </c>
      <c r="J15" s="1"/>
      <c r="K15" s="1"/>
      <c r="L15" s="1">
        <v>3.5</v>
      </c>
      <c r="M15" s="1">
        <f t="shared" si="8"/>
        <v>9</v>
      </c>
      <c r="N15" s="1">
        <f t="shared" si="9"/>
        <v>716.09999999999991</v>
      </c>
      <c r="O15" s="1">
        <f t="shared" si="2"/>
        <v>613.79999999999995</v>
      </c>
      <c r="P15" s="1">
        <f t="shared" si="10"/>
        <v>0.6137999999999999</v>
      </c>
      <c r="Q15" s="1">
        <f t="shared" si="3"/>
        <v>9</v>
      </c>
      <c r="R15" s="1">
        <f t="shared" si="11"/>
        <v>14.662756598240472</v>
      </c>
    </row>
    <row r="16" spans="3:18" x14ac:dyDescent="0.25">
      <c r="C16" s="1">
        <v>4</v>
      </c>
      <c r="D16" s="1">
        <f t="shared" si="4"/>
        <v>4.375</v>
      </c>
      <c r="E16" s="1">
        <f t="shared" si="5"/>
        <v>818.39999999999986</v>
      </c>
      <c r="F16" s="1">
        <f t="shared" si="0"/>
        <v>716.09999999999991</v>
      </c>
      <c r="G16" s="1">
        <f t="shared" si="6"/>
        <v>0.71609999999999996</v>
      </c>
      <c r="H16" s="1">
        <f t="shared" si="1"/>
        <v>4.375</v>
      </c>
      <c r="I16" s="1">
        <f t="shared" si="7"/>
        <v>6.1094819159335296</v>
      </c>
      <c r="J16" s="1"/>
      <c r="K16" s="1"/>
      <c r="L16" s="1">
        <v>4</v>
      </c>
      <c r="M16" s="1">
        <f t="shared" si="8"/>
        <v>10.5</v>
      </c>
      <c r="N16" s="1">
        <f t="shared" si="9"/>
        <v>818.39999999999986</v>
      </c>
      <c r="O16" s="1">
        <f t="shared" si="2"/>
        <v>716.09999999999991</v>
      </c>
      <c r="P16" s="1">
        <f t="shared" si="10"/>
        <v>0.71609999999999996</v>
      </c>
      <c r="Q16" s="1">
        <f t="shared" si="3"/>
        <v>10.5</v>
      </c>
      <c r="R16" s="1">
        <f t="shared" si="11"/>
        <v>14.66275659824047</v>
      </c>
    </row>
    <row r="17" spans="3:18" x14ac:dyDescent="0.25">
      <c r="C17" s="1">
        <v>4.5</v>
      </c>
      <c r="D17" s="1">
        <v>5</v>
      </c>
      <c r="E17" s="1">
        <f t="shared" si="5"/>
        <v>920.69999999999982</v>
      </c>
      <c r="F17" s="1">
        <f t="shared" si="0"/>
        <v>818.39999999999986</v>
      </c>
      <c r="G17" s="1">
        <f t="shared" si="6"/>
        <v>0.81839999999999991</v>
      </c>
      <c r="H17" s="1">
        <f t="shared" si="1"/>
        <v>5</v>
      </c>
      <c r="I17" s="1">
        <f t="shared" si="7"/>
        <v>6.1094819159335296</v>
      </c>
      <c r="J17" s="1"/>
      <c r="K17" s="1"/>
      <c r="L17" s="1">
        <v>4.5</v>
      </c>
      <c r="M17" s="1">
        <v>12</v>
      </c>
      <c r="N17" s="1">
        <f t="shared" si="9"/>
        <v>920.69999999999982</v>
      </c>
      <c r="O17" s="1">
        <f t="shared" si="2"/>
        <v>818.39999999999986</v>
      </c>
      <c r="P17" s="1">
        <f t="shared" si="10"/>
        <v>0.81839999999999991</v>
      </c>
      <c r="Q17" s="1">
        <f t="shared" si="3"/>
        <v>12</v>
      </c>
      <c r="R17" s="1">
        <f t="shared" si="11"/>
        <v>14.66275659824047</v>
      </c>
    </row>
    <row r="18" spans="3:18" x14ac:dyDescent="0.25">
      <c r="C18" s="1">
        <v>5</v>
      </c>
      <c r="D18" s="1"/>
      <c r="E18" s="1">
        <f t="shared" si="5"/>
        <v>1022.9999999999998</v>
      </c>
      <c r="F18" s="1"/>
      <c r="G18" s="1"/>
      <c r="H18" s="1"/>
      <c r="I18" s="1"/>
      <c r="J18" s="1"/>
      <c r="K18" s="1"/>
      <c r="L18" s="1">
        <v>5</v>
      </c>
      <c r="M18" s="1"/>
      <c r="N18" s="1">
        <f t="shared" si="9"/>
        <v>1022.9999999999998</v>
      </c>
      <c r="O18" s="1"/>
      <c r="P18" s="1"/>
      <c r="Q18" s="1"/>
      <c r="R18" s="1"/>
    </row>
    <row r="19" spans="3:18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3:18" x14ac:dyDescent="0.25">
      <c r="C20" s="1"/>
      <c r="D20" s="1" t="s">
        <v>8</v>
      </c>
      <c r="E20" s="3" t="s">
        <v>9</v>
      </c>
      <c r="F20" s="1"/>
      <c r="G20" s="1"/>
      <c r="H20" s="1"/>
      <c r="I20" s="1"/>
      <c r="J20" s="1"/>
      <c r="K20" s="1"/>
      <c r="L20" s="1"/>
      <c r="M20" s="1" t="s">
        <v>8</v>
      </c>
      <c r="N20" s="3" t="s">
        <v>12</v>
      </c>
      <c r="O20" s="1"/>
      <c r="P20" s="1"/>
      <c r="Q20" s="1"/>
      <c r="R20" s="1"/>
    </row>
    <row r="21" spans="3:18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3:18" x14ac:dyDescent="0.25">
      <c r="C22" s="1"/>
      <c r="D22" s="1" t="s">
        <v>10</v>
      </c>
      <c r="E22" s="1">
        <v>558</v>
      </c>
      <c r="F22" s="1" t="s">
        <v>11</v>
      </c>
      <c r="G22" s="1">
        <f>+(E22-102.3)/1000*I10</f>
        <v>2.7840909090909092</v>
      </c>
      <c r="H22" s="1"/>
      <c r="I22" s="1"/>
      <c r="J22" s="1"/>
      <c r="K22" s="1"/>
      <c r="L22" s="1"/>
      <c r="M22" s="1" t="s">
        <v>10</v>
      </c>
      <c r="N22" s="1">
        <v>317</v>
      </c>
      <c r="O22" s="1" t="s">
        <v>11</v>
      </c>
      <c r="P22" s="1">
        <f>+(N22-102.3)/1000*R11</f>
        <v>3.1480938416422291</v>
      </c>
      <c r="Q22" s="1"/>
      <c r="R22" s="1"/>
    </row>
    <row r="23" spans="3:18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3:18" x14ac:dyDescent="0.2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3:18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3:18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3:18" x14ac:dyDescent="0.25">
      <c r="H27" s="1" t="s">
        <v>5</v>
      </c>
      <c r="J27" s="1"/>
      <c r="K27" s="1"/>
      <c r="Q27" s="1" t="s">
        <v>5</v>
      </c>
    </row>
    <row r="28" spans="3:18" x14ac:dyDescent="0.25">
      <c r="C28" s="1" t="s">
        <v>0</v>
      </c>
      <c r="D28" s="1" t="s">
        <v>1</v>
      </c>
      <c r="E28" s="1" t="s">
        <v>2</v>
      </c>
      <c r="F28" s="1" t="s">
        <v>3</v>
      </c>
      <c r="G28" s="2" t="s">
        <v>4</v>
      </c>
      <c r="H28" s="1" t="s">
        <v>6</v>
      </c>
      <c r="I28" s="1" t="s">
        <v>7</v>
      </c>
      <c r="J28" s="1"/>
      <c r="K28" s="1"/>
      <c r="L28" s="1" t="s">
        <v>0</v>
      </c>
      <c r="M28" s="1" t="s">
        <v>1</v>
      </c>
      <c r="N28" s="1" t="s">
        <v>2</v>
      </c>
      <c r="O28" s="1" t="s">
        <v>3</v>
      </c>
      <c r="P28" s="2" t="s">
        <v>4</v>
      </c>
      <c r="Q28" s="1" t="s">
        <v>6</v>
      </c>
      <c r="R28" s="1" t="s">
        <v>7</v>
      </c>
    </row>
    <row r="29" spans="3:18" x14ac:dyDescent="0.25">
      <c r="C29" s="1"/>
      <c r="D29" s="1"/>
      <c r="E29" s="1" t="s">
        <v>14</v>
      </c>
      <c r="F29" s="1"/>
      <c r="G29" s="1"/>
      <c r="H29" s="1"/>
      <c r="I29" s="1"/>
      <c r="J29" s="1"/>
      <c r="K29" s="1"/>
      <c r="L29" s="1"/>
      <c r="M29" s="1"/>
      <c r="N29" s="1" t="s">
        <v>14</v>
      </c>
      <c r="O29" s="1"/>
      <c r="P29" s="1"/>
      <c r="Q29" s="1"/>
      <c r="R29" s="1"/>
    </row>
    <row r="30" spans="3:18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3:18" x14ac:dyDescent="0.25">
      <c r="C31" s="1">
        <v>0</v>
      </c>
      <c r="D31" s="1"/>
      <c r="E31" s="1">
        <f>1024/3.3*C31</f>
        <v>0</v>
      </c>
      <c r="F31" s="1">
        <f>+E31</f>
        <v>0</v>
      </c>
      <c r="G31" s="1"/>
      <c r="H31" s="1"/>
      <c r="I31" s="1"/>
      <c r="J31" s="1"/>
      <c r="K31" s="1"/>
      <c r="L31" s="1">
        <v>0</v>
      </c>
      <c r="M31" s="1"/>
      <c r="N31" s="1">
        <f>1024/3.3*L31</f>
        <v>0</v>
      </c>
      <c r="O31" s="1">
        <f>+N31</f>
        <v>0</v>
      </c>
      <c r="P31" s="1"/>
      <c r="Q31" s="1"/>
      <c r="R31" s="1"/>
    </row>
    <row r="32" spans="3:18" x14ac:dyDescent="0.25">
      <c r="C32" s="1">
        <v>0.5</v>
      </c>
      <c r="D32" s="1">
        <v>0</v>
      </c>
      <c r="E32" s="4">
        <f>1024/3.3*C32</f>
        <v>155.15151515151516</v>
      </c>
      <c r="F32" s="4">
        <f>+E32-155.151515</f>
        <v>1.5151516663536313E-7</v>
      </c>
      <c r="G32" s="4"/>
      <c r="H32" s="4">
        <f>+D32</f>
        <v>0</v>
      </c>
      <c r="I32" s="4"/>
      <c r="J32" s="1"/>
      <c r="K32" s="1"/>
      <c r="L32" s="1">
        <v>0.5</v>
      </c>
      <c r="M32" s="1">
        <v>0</v>
      </c>
      <c r="N32" s="4">
        <f>1024/3.3*L32</f>
        <v>155.15151515151516</v>
      </c>
      <c r="O32" s="4">
        <f>+N32-155.151515</f>
        <v>1.5151516663536313E-7</v>
      </c>
      <c r="P32" s="4"/>
      <c r="Q32" s="4">
        <f>+M32</f>
        <v>0</v>
      </c>
      <c r="R32" s="4"/>
    </row>
    <row r="33" spans="3:18" x14ac:dyDescent="0.25">
      <c r="C33" s="1">
        <v>1</v>
      </c>
      <c r="D33" s="1">
        <f>(+C33-0.5)*1.25</f>
        <v>0.625</v>
      </c>
      <c r="E33" s="4">
        <f t="shared" ref="E33:E39" si="12">1024/3.3*C33</f>
        <v>310.30303030303031</v>
      </c>
      <c r="F33" s="4">
        <f t="shared" ref="F33:F39" si="13">+E33-155.151515</f>
        <v>155.15151530303032</v>
      </c>
      <c r="G33" s="4">
        <f>+F33/1000</f>
        <v>0.15515151530303031</v>
      </c>
      <c r="H33" s="4">
        <f t="shared" ref="H33:H41" si="14">+D33</f>
        <v>0.625</v>
      </c>
      <c r="I33" s="4">
        <f>+H33/G33</f>
        <v>4.0283203085660935</v>
      </c>
      <c r="J33" s="1"/>
      <c r="K33" s="1"/>
      <c r="L33" s="1">
        <v>1</v>
      </c>
      <c r="M33" s="1">
        <f>(+L33-0.5)*3</f>
        <v>1.5</v>
      </c>
      <c r="N33" s="4">
        <f t="shared" ref="N33:N39" si="15">1024/3.3*L33</f>
        <v>310.30303030303031</v>
      </c>
      <c r="O33" s="4">
        <f t="shared" ref="O33:O39" si="16">+N33-155.151515</f>
        <v>155.15151530303032</v>
      </c>
      <c r="P33" s="4">
        <f>+O33/1000</f>
        <v>0.15515151530303031</v>
      </c>
      <c r="Q33" s="4">
        <f t="shared" ref="Q33:Q39" si="17">+M33</f>
        <v>1.5</v>
      </c>
      <c r="R33" s="4">
        <f>+Q33/P33</f>
        <v>9.6679687405586243</v>
      </c>
    </row>
    <row r="34" spans="3:18" x14ac:dyDescent="0.25">
      <c r="C34" s="1">
        <v>1.5</v>
      </c>
      <c r="D34" s="1">
        <f t="shared" ref="D34:D40" si="18">(+C34-0.5)*1.25</f>
        <v>1.25</v>
      </c>
      <c r="E34" s="4">
        <f t="shared" si="12"/>
        <v>465.4545454545455</v>
      </c>
      <c r="F34" s="4">
        <f t="shared" si="13"/>
        <v>310.30303045454548</v>
      </c>
      <c r="G34" s="4">
        <f t="shared" ref="G34:G40" si="19">+F34/1000</f>
        <v>0.31030303045454549</v>
      </c>
      <c r="H34" s="4">
        <f t="shared" si="14"/>
        <v>1.25</v>
      </c>
      <c r="I34" s="4">
        <f t="shared" ref="I34:I39" si="20">+H34/G34</f>
        <v>4.0283203105330463</v>
      </c>
      <c r="J34" s="1"/>
      <c r="K34" s="1"/>
      <c r="L34" s="1">
        <v>1.5</v>
      </c>
      <c r="M34" s="1">
        <f t="shared" ref="M34:M40" si="21">(+L34-0.5)*3</f>
        <v>3</v>
      </c>
      <c r="N34" s="4">
        <f t="shared" si="15"/>
        <v>465.4545454545455</v>
      </c>
      <c r="O34" s="4">
        <f t="shared" si="16"/>
        <v>310.30303045454548</v>
      </c>
      <c r="P34" s="4">
        <f t="shared" ref="P34:P39" si="22">+O34/1000</f>
        <v>0.31030303045454549</v>
      </c>
      <c r="Q34" s="4">
        <f t="shared" si="17"/>
        <v>3</v>
      </c>
      <c r="R34" s="4">
        <f t="shared" ref="R34:R39" si="23">+Q34/P34</f>
        <v>9.6679687452793104</v>
      </c>
    </row>
    <row r="35" spans="3:18" x14ac:dyDescent="0.25">
      <c r="C35" s="1">
        <v>2</v>
      </c>
      <c r="D35" s="1">
        <f t="shared" si="18"/>
        <v>1.875</v>
      </c>
      <c r="E35" s="4">
        <f t="shared" si="12"/>
        <v>620.60606060606062</v>
      </c>
      <c r="F35" s="4">
        <f t="shared" si="13"/>
        <v>465.45454560606061</v>
      </c>
      <c r="G35" s="4">
        <f t="shared" si="19"/>
        <v>0.46545454560606059</v>
      </c>
      <c r="H35" s="4">
        <f t="shared" si="14"/>
        <v>1.875</v>
      </c>
      <c r="I35" s="4">
        <f t="shared" si="20"/>
        <v>4.0283203111886978</v>
      </c>
      <c r="J35" s="1"/>
      <c r="K35" s="1"/>
      <c r="L35" s="1">
        <v>2</v>
      </c>
      <c r="M35" s="1">
        <f t="shared" si="21"/>
        <v>4.5</v>
      </c>
      <c r="N35" s="4">
        <f t="shared" si="15"/>
        <v>620.60606060606062</v>
      </c>
      <c r="O35" s="4">
        <f t="shared" si="16"/>
        <v>465.45454560606061</v>
      </c>
      <c r="P35" s="4">
        <f t="shared" si="22"/>
        <v>0.46545454560606059</v>
      </c>
      <c r="Q35" s="4">
        <f t="shared" si="17"/>
        <v>4.5</v>
      </c>
      <c r="R35" s="4">
        <f t="shared" si="23"/>
        <v>9.6679687468528748</v>
      </c>
    </row>
    <row r="36" spans="3:18" x14ac:dyDescent="0.25">
      <c r="C36" s="1">
        <v>2.5</v>
      </c>
      <c r="D36" s="1">
        <f t="shared" si="18"/>
        <v>2.5</v>
      </c>
      <c r="E36" s="4">
        <f t="shared" si="12"/>
        <v>775.75757575757575</v>
      </c>
      <c r="F36" s="4">
        <f t="shared" si="13"/>
        <v>620.60606075757573</v>
      </c>
      <c r="G36" s="4">
        <f t="shared" si="19"/>
        <v>0.62060606075757574</v>
      </c>
      <c r="H36" s="4">
        <f t="shared" si="14"/>
        <v>2.5</v>
      </c>
      <c r="I36" s="4">
        <f t="shared" si="20"/>
        <v>4.0283203115165236</v>
      </c>
      <c r="J36" s="1"/>
      <c r="K36" s="1"/>
      <c r="L36" s="1">
        <v>2.5</v>
      </c>
      <c r="M36" s="1">
        <f t="shared" si="21"/>
        <v>6</v>
      </c>
      <c r="N36" s="4">
        <f t="shared" si="15"/>
        <v>775.75757575757575</v>
      </c>
      <c r="O36" s="4">
        <f t="shared" si="16"/>
        <v>620.60606075757573</v>
      </c>
      <c r="P36" s="4">
        <f t="shared" si="22"/>
        <v>0.62060606075757574</v>
      </c>
      <c r="Q36" s="4">
        <f t="shared" si="17"/>
        <v>6</v>
      </c>
      <c r="R36" s="4">
        <f t="shared" si="23"/>
        <v>9.667968747639657</v>
      </c>
    </row>
    <row r="37" spans="3:18" x14ac:dyDescent="0.25">
      <c r="C37" s="1">
        <v>3</v>
      </c>
      <c r="D37" s="1">
        <f t="shared" si="18"/>
        <v>3.125</v>
      </c>
      <c r="E37" s="4">
        <f t="shared" si="12"/>
        <v>930.90909090909099</v>
      </c>
      <c r="F37" s="4">
        <f t="shared" si="13"/>
        <v>775.75757590909097</v>
      </c>
      <c r="G37" s="4">
        <f t="shared" si="19"/>
        <v>0.775757575909091</v>
      </c>
      <c r="H37" s="4">
        <f t="shared" si="14"/>
        <v>3.125</v>
      </c>
      <c r="I37" s="4">
        <f t="shared" si="20"/>
        <v>4.0283203117132178</v>
      </c>
      <c r="J37" s="1"/>
      <c r="K37" s="1"/>
      <c r="L37" s="1">
        <v>3</v>
      </c>
      <c r="M37" s="1">
        <f t="shared" si="21"/>
        <v>7.5</v>
      </c>
      <c r="N37" s="4">
        <f t="shared" si="15"/>
        <v>930.90909090909099</v>
      </c>
      <c r="O37" s="4">
        <f t="shared" si="16"/>
        <v>775.75757590909097</v>
      </c>
      <c r="P37" s="4">
        <f t="shared" si="22"/>
        <v>0.775757575909091</v>
      </c>
      <c r="Q37" s="4">
        <f t="shared" si="17"/>
        <v>7.5</v>
      </c>
      <c r="R37" s="4">
        <f t="shared" si="23"/>
        <v>9.6679687481117238</v>
      </c>
    </row>
    <row r="38" spans="3:18" x14ac:dyDescent="0.25">
      <c r="C38" s="1">
        <v>3.3</v>
      </c>
      <c r="D38" s="1">
        <f t="shared" si="18"/>
        <v>3.5</v>
      </c>
      <c r="E38" s="4">
        <f t="shared" si="12"/>
        <v>1024</v>
      </c>
      <c r="F38" s="4">
        <f t="shared" si="13"/>
        <v>868.84848499999998</v>
      </c>
      <c r="G38" s="4">
        <f t="shared" si="19"/>
        <v>0.868848485</v>
      </c>
      <c r="H38" s="4">
        <f t="shared" si="14"/>
        <v>3.5</v>
      </c>
      <c r="I38" s="4">
        <f t="shared" si="20"/>
        <v>4.0283203117975166</v>
      </c>
      <c r="J38" s="1"/>
      <c r="K38" s="1"/>
      <c r="L38" s="1">
        <v>3.3</v>
      </c>
      <c r="M38" s="1">
        <f t="shared" si="21"/>
        <v>8.3999999999999986</v>
      </c>
      <c r="N38" s="4">
        <f t="shared" si="15"/>
        <v>1024</v>
      </c>
      <c r="O38" s="4">
        <f t="shared" si="16"/>
        <v>868.84848499999998</v>
      </c>
      <c r="P38" s="4">
        <f t="shared" si="22"/>
        <v>0.868848485</v>
      </c>
      <c r="Q38" s="4">
        <f t="shared" si="17"/>
        <v>8.3999999999999986</v>
      </c>
      <c r="R38" s="4">
        <f t="shared" si="23"/>
        <v>9.6679687483140384</v>
      </c>
    </row>
    <row r="39" spans="3:18" x14ac:dyDescent="0.25">
      <c r="C39" s="1">
        <v>3.5</v>
      </c>
      <c r="D39" s="1">
        <f t="shared" si="18"/>
        <v>3.75</v>
      </c>
      <c r="E39" s="4">
        <f t="shared" si="12"/>
        <v>1086.060606060606</v>
      </c>
      <c r="F39" s="4">
        <f t="shared" si="13"/>
        <v>930.90909106060599</v>
      </c>
      <c r="G39" s="4">
        <f t="shared" si="19"/>
        <v>0.93090909106060604</v>
      </c>
      <c r="H39" s="4">
        <f t="shared" si="14"/>
        <v>3.75</v>
      </c>
      <c r="I39" s="4">
        <f t="shared" si="20"/>
        <v>4.0283203118443494</v>
      </c>
      <c r="J39" s="1"/>
      <c r="K39" s="1"/>
      <c r="L39" s="1">
        <v>3.5</v>
      </c>
      <c r="M39" s="1">
        <f t="shared" si="21"/>
        <v>9</v>
      </c>
      <c r="N39" s="4">
        <f t="shared" si="15"/>
        <v>1086.060606060606</v>
      </c>
      <c r="O39" s="4">
        <f t="shared" si="16"/>
        <v>930.90909106060599</v>
      </c>
      <c r="P39" s="4">
        <f t="shared" si="22"/>
        <v>0.93090909106060604</v>
      </c>
      <c r="Q39" s="4">
        <f t="shared" si="17"/>
        <v>9</v>
      </c>
      <c r="R39" s="4">
        <f t="shared" si="23"/>
        <v>9.6679687484264374</v>
      </c>
    </row>
    <row r="40" spans="3:18" x14ac:dyDescent="0.25">
      <c r="C40" s="1">
        <v>4</v>
      </c>
      <c r="D40" s="1">
        <f t="shared" si="18"/>
        <v>4.375</v>
      </c>
      <c r="E40" s="4"/>
      <c r="F40" s="4"/>
      <c r="G40" s="4">
        <f t="shared" si="19"/>
        <v>0</v>
      </c>
      <c r="H40" s="4">
        <f t="shared" si="14"/>
        <v>4.375</v>
      </c>
      <c r="I40" s="4"/>
      <c r="J40" s="1"/>
      <c r="K40" s="1"/>
      <c r="L40" s="1">
        <v>4</v>
      </c>
      <c r="M40" s="1">
        <f t="shared" si="21"/>
        <v>10.5</v>
      </c>
      <c r="N40" s="4"/>
      <c r="O40" s="4"/>
      <c r="P40" s="4"/>
      <c r="Q40" s="4"/>
      <c r="R40" s="4"/>
    </row>
    <row r="41" spans="3:18" x14ac:dyDescent="0.25">
      <c r="C41" s="1">
        <v>4.5</v>
      </c>
      <c r="D41" s="1">
        <v>5</v>
      </c>
      <c r="E41" s="4"/>
      <c r="F41" s="4"/>
      <c r="G41" s="4"/>
      <c r="H41" s="4">
        <f t="shared" si="14"/>
        <v>5</v>
      </c>
      <c r="I41" s="4"/>
      <c r="J41" s="1"/>
      <c r="K41" s="1"/>
      <c r="L41" s="1">
        <v>4.5</v>
      </c>
      <c r="M41" s="1">
        <v>12</v>
      </c>
      <c r="N41" s="4"/>
      <c r="O41" s="4"/>
      <c r="P41" s="4"/>
      <c r="Q41" s="4"/>
      <c r="R41" s="4"/>
    </row>
    <row r="42" spans="3:18" x14ac:dyDescent="0.25">
      <c r="C42" s="1">
        <v>5</v>
      </c>
      <c r="D42" s="1"/>
      <c r="E42" s="1"/>
      <c r="F42" s="1"/>
      <c r="G42" s="1"/>
      <c r="H42" s="1"/>
      <c r="I42" s="1"/>
      <c r="J42" s="1"/>
      <c r="K42" s="1"/>
      <c r="L42" s="1">
        <v>5</v>
      </c>
      <c r="M42" s="1"/>
      <c r="N42" s="1"/>
      <c r="O42" s="1"/>
      <c r="P42" s="1"/>
      <c r="Q42" s="1"/>
      <c r="R42" s="1"/>
    </row>
    <row r="43" spans="3:18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3:18" x14ac:dyDescent="0.25">
      <c r="C44" s="1"/>
      <c r="D44" s="1" t="s">
        <v>8</v>
      </c>
      <c r="E44" s="3" t="s">
        <v>24</v>
      </c>
      <c r="F44" s="1"/>
      <c r="G44" s="1"/>
      <c r="H44" s="1"/>
      <c r="I44" s="1"/>
      <c r="J44" s="1"/>
      <c r="K44" s="1"/>
      <c r="L44" s="1"/>
      <c r="M44" s="1" t="s">
        <v>8</v>
      </c>
      <c r="N44" s="3" t="s">
        <v>25</v>
      </c>
      <c r="O44" s="1"/>
      <c r="P44" s="1"/>
      <c r="Q44" s="1"/>
      <c r="R44" s="1"/>
    </row>
    <row r="45" spans="3:18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3:18" x14ac:dyDescent="0.25">
      <c r="C46" s="1"/>
      <c r="D46" s="1" t="s">
        <v>10</v>
      </c>
      <c r="E46" s="1">
        <v>543</v>
      </c>
      <c r="F46" s="1" t="s">
        <v>11</v>
      </c>
      <c r="G46" s="1">
        <f>+(E46-155.15)/1000*I33</f>
        <v>1.5623840316773594</v>
      </c>
      <c r="H46" s="1"/>
      <c r="I46" s="1"/>
      <c r="J46" s="1"/>
      <c r="K46" s="1"/>
      <c r="L46" s="1"/>
      <c r="M46" s="1" t="s">
        <v>10</v>
      </c>
      <c r="N46" s="1">
        <v>302</v>
      </c>
      <c r="O46" s="1" t="s">
        <v>11</v>
      </c>
      <c r="P46" s="1">
        <f>+(N46-155.15)/1000*R33</f>
        <v>1.4197412095510338</v>
      </c>
      <c r="Q46" s="1"/>
      <c r="R46" s="1"/>
    </row>
    <row r="49" spans="3:16" x14ac:dyDescent="0.25">
      <c r="D49">
        <v>3.3</v>
      </c>
      <c r="E49">
        <v>1024</v>
      </c>
      <c r="G49">
        <f>3.3/1024*E50</f>
        <v>1.7499023437499999</v>
      </c>
      <c r="M49">
        <v>3.3</v>
      </c>
      <c r="N49">
        <v>1024</v>
      </c>
      <c r="P49">
        <f>3.3/1024*N50</f>
        <v>0.97324218749999991</v>
      </c>
    </row>
    <row r="50" spans="3:16" x14ac:dyDescent="0.25">
      <c r="D50" t="s">
        <v>13</v>
      </c>
      <c r="E50">
        <f>+E46</f>
        <v>543</v>
      </c>
      <c r="G50" s="1">
        <f>(+G49-0.5)*1.25</f>
        <v>1.5623779296874998</v>
      </c>
      <c r="M50" t="s">
        <v>13</v>
      </c>
      <c r="N50">
        <f>+N46</f>
        <v>302</v>
      </c>
      <c r="P50" s="1">
        <f>(+P49-0.5)*3</f>
        <v>1.4197265624999997</v>
      </c>
    </row>
    <row r="55" spans="3:16" x14ac:dyDescent="0.25">
      <c r="C55" s="5" t="s">
        <v>15</v>
      </c>
      <c r="D55">
        <f>3.3/1024</f>
        <v>3.2226562499999998E-3</v>
      </c>
      <c r="E55" s="5" t="s">
        <v>16</v>
      </c>
    </row>
    <row r="56" spans="3:16" x14ac:dyDescent="0.25">
      <c r="C56" s="5" t="s">
        <v>23</v>
      </c>
      <c r="D56">
        <f>5/4.5</f>
        <v>1.1111111111111112</v>
      </c>
      <c r="E56" t="s">
        <v>17</v>
      </c>
    </row>
    <row r="58" spans="3:16" x14ac:dyDescent="0.25">
      <c r="C58" t="s">
        <v>18</v>
      </c>
      <c r="D58">
        <f>1/D55</f>
        <v>310.30303030303031</v>
      </c>
      <c r="E58" t="s">
        <v>19</v>
      </c>
    </row>
    <row r="60" spans="3:16" x14ac:dyDescent="0.25">
      <c r="C60" t="s">
        <v>20</v>
      </c>
      <c r="D60">
        <f>+E46</f>
        <v>543</v>
      </c>
      <c r="E60" t="s">
        <v>19</v>
      </c>
    </row>
    <row r="61" spans="3:16" x14ac:dyDescent="0.25">
      <c r="C61" s="5" t="s">
        <v>21</v>
      </c>
      <c r="D61">
        <f>+D60*D55</f>
        <v>1.7499023437499999</v>
      </c>
      <c r="E61" t="s">
        <v>22</v>
      </c>
    </row>
    <row r="62" spans="3:16" x14ac:dyDescent="0.25">
      <c r="D62">
        <f>+D61*D56</f>
        <v>1.9443359375</v>
      </c>
      <c r="E62" t="s">
        <v>1</v>
      </c>
    </row>
    <row r="69" spans="3:18" x14ac:dyDescent="0.25">
      <c r="C69" s="6" t="s">
        <v>26</v>
      </c>
    </row>
    <row r="70" spans="3:18" x14ac:dyDescent="0.25">
      <c r="H70" s="1"/>
      <c r="Q70" s="1"/>
    </row>
    <row r="71" spans="3:18" x14ac:dyDescent="0.25">
      <c r="C71" s="1" t="s">
        <v>0</v>
      </c>
      <c r="D71" s="1" t="s">
        <v>1</v>
      </c>
      <c r="E71" s="1" t="s">
        <v>27</v>
      </c>
      <c r="F71" s="1"/>
      <c r="G71" s="2">
        <v>1.875E-4</v>
      </c>
      <c r="H71" s="1"/>
      <c r="I71" s="1"/>
      <c r="J71" s="1"/>
      <c r="K71" s="1"/>
      <c r="L71" s="1" t="s">
        <v>0</v>
      </c>
      <c r="M71" s="1" t="s">
        <v>1</v>
      </c>
      <c r="N71" s="1" t="s">
        <v>27</v>
      </c>
      <c r="O71" s="1"/>
      <c r="P71" s="2"/>
      <c r="Q71" s="1"/>
      <c r="R71" s="1"/>
    </row>
    <row r="72" spans="3:18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3:18" x14ac:dyDescent="0.25">
      <c r="C73" s="1">
        <v>0</v>
      </c>
      <c r="D73" s="1"/>
      <c r="E73" s="7"/>
      <c r="F73" s="1"/>
      <c r="G73" s="1"/>
      <c r="H73" s="1"/>
      <c r="I73" s="1"/>
      <c r="J73" s="1"/>
      <c r="K73" s="1"/>
      <c r="L73" s="1">
        <v>0</v>
      </c>
      <c r="M73" s="1"/>
      <c r="N73" s="7"/>
      <c r="O73" s="1"/>
      <c r="P73" s="1"/>
      <c r="Q73" s="1"/>
      <c r="R73" s="1"/>
    </row>
    <row r="74" spans="3:18" x14ac:dyDescent="0.25">
      <c r="C74" s="1">
        <v>0.5</v>
      </c>
      <c r="D74" s="1">
        <v>0</v>
      </c>
      <c r="E74" s="7">
        <f t="shared" ref="E74:E81" si="24">+E$83/C$83*C74</f>
        <v>2650</v>
      </c>
      <c r="F74" s="7">
        <f t="shared" ref="F74:F82" si="25">+E74-E$74</f>
        <v>0</v>
      </c>
      <c r="G74" s="1"/>
      <c r="J74" s="1"/>
      <c r="K74" s="1"/>
      <c r="L74" s="1">
        <v>0.5</v>
      </c>
      <c r="M74" s="1">
        <v>0</v>
      </c>
      <c r="N74" s="7">
        <f t="shared" ref="N74:N81" si="26">+N$83/L$83*L74</f>
        <v>2650</v>
      </c>
      <c r="O74" s="7">
        <f t="shared" ref="O74:O82" si="27">+N74-N$74</f>
        <v>0</v>
      </c>
      <c r="P74" s="1"/>
      <c r="Q74" s="1"/>
      <c r="R74" s="1"/>
    </row>
    <row r="75" spans="3:18" x14ac:dyDescent="0.25">
      <c r="C75" s="1">
        <v>1</v>
      </c>
      <c r="D75" s="1">
        <f>(+C75-0.5)*1.25</f>
        <v>0.625</v>
      </c>
      <c r="E75" s="7">
        <f t="shared" si="24"/>
        <v>5300</v>
      </c>
      <c r="F75" s="7">
        <f t="shared" si="25"/>
        <v>2650</v>
      </c>
      <c r="G75" s="9">
        <f t="shared" ref="G75:G82" si="28">+D75/F75*100000</f>
        <v>23.584905660377359</v>
      </c>
      <c r="J75" s="1"/>
      <c r="K75" s="1"/>
      <c r="L75" s="1">
        <v>1</v>
      </c>
      <c r="M75" s="1">
        <f>(+L75-0.5)*3</f>
        <v>1.5</v>
      </c>
      <c r="N75" s="7">
        <f t="shared" si="26"/>
        <v>5300</v>
      </c>
      <c r="O75" s="7">
        <f t="shared" si="27"/>
        <v>2650</v>
      </c>
      <c r="P75" s="9">
        <f t="shared" ref="P75:P82" si="29">+M75/O75*100000</f>
        <v>56.60377358490566</v>
      </c>
      <c r="Q75" s="1"/>
      <c r="R75" s="1"/>
    </row>
    <row r="76" spans="3:18" x14ac:dyDescent="0.25">
      <c r="C76" s="1">
        <v>1.5</v>
      </c>
      <c r="D76" s="1">
        <f t="shared" ref="D76:D81" si="30">(+C76-0.5)*1.25</f>
        <v>1.25</v>
      </c>
      <c r="E76" s="7">
        <f t="shared" si="24"/>
        <v>7950</v>
      </c>
      <c r="F76" s="7">
        <f t="shared" si="25"/>
        <v>5300</v>
      </c>
      <c r="G76" s="9">
        <f t="shared" si="28"/>
        <v>23.584905660377359</v>
      </c>
      <c r="J76" s="1"/>
      <c r="K76" s="1"/>
      <c r="L76" s="1">
        <v>1.5</v>
      </c>
      <c r="M76" s="1">
        <f t="shared" ref="M76:M81" si="31">(+L76-0.5)*3</f>
        <v>3</v>
      </c>
      <c r="N76" s="7">
        <f t="shared" si="26"/>
        <v>7950</v>
      </c>
      <c r="O76" s="7">
        <f t="shared" si="27"/>
        <v>5300</v>
      </c>
      <c r="P76" s="9">
        <f t="shared" si="29"/>
        <v>56.60377358490566</v>
      </c>
      <c r="Q76" s="1"/>
      <c r="R76" s="1"/>
    </row>
    <row r="77" spans="3:18" x14ac:dyDescent="0.25">
      <c r="C77" s="1">
        <v>2</v>
      </c>
      <c r="D77" s="1">
        <f t="shared" si="30"/>
        <v>1.875</v>
      </c>
      <c r="E77" s="7">
        <f t="shared" si="24"/>
        <v>10600</v>
      </c>
      <c r="F77" s="7">
        <f t="shared" si="25"/>
        <v>7950</v>
      </c>
      <c r="G77" s="9">
        <f t="shared" si="28"/>
        <v>23.584905660377359</v>
      </c>
      <c r="J77" s="1"/>
      <c r="K77" s="1"/>
      <c r="L77" s="1">
        <v>2</v>
      </c>
      <c r="M77" s="1">
        <f t="shared" si="31"/>
        <v>4.5</v>
      </c>
      <c r="N77" s="7">
        <f t="shared" si="26"/>
        <v>10600</v>
      </c>
      <c r="O77" s="7">
        <f t="shared" si="27"/>
        <v>7950</v>
      </c>
      <c r="P77" s="9">
        <f t="shared" si="29"/>
        <v>56.60377358490566</v>
      </c>
      <c r="Q77" s="1"/>
      <c r="R77" s="1"/>
    </row>
    <row r="78" spans="3:18" x14ac:dyDescent="0.25">
      <c r="C78" s="1">
        <v>2.5</v>
      </c>
      <c r="D78" s="1">
        <f t="shared" si="30"/>
        <v>2.5</v>
      </c>
      <c r="E78" s="7">
        <f t="shared" si="24"/>
        <v>13250</v>
      </c>
      <c r="F78" s="7">
        <f t="shared" si="25"/>
        <v>10600</v>
      </c>
      <c r="G78" s="9">
        <f t="shared" si="28"/>
        <v>23.584905660377359</v>
      </c>
      <c r="J78" s="1"/>
      <c r="K78" s="1"/>
      <c r="L78" s="1">
        <v>2.5</v>
      </c>
      <c r="M78" s="1">
        <f t="shared" si="31"/>
        <v>6</v>
      </c>
      <c r="N78" s="7">
        <f t="shared" si="26"/>
        <v>13250</v>
      </c>
      <c r="O78" s="7">
        <f t="shared" si="27"/>
        <v>10600</v>
      </c>
      <c r="P78" s="9">
        <f t="shared" si="29"/>
        <v>56.60377358490566</v>
      </c>
      <c r="Q78" s="1"/>
      <c r="R78" s="1"/>
    </row>
    <row r="79" spans="3:18" x14ac:dyDescent="0.25">
      <c r="C79" s="1">
        <v>3</v>
      </c>
      <c r="D79" s="1">
        <f t="shared" si="30"/>
        <v>3.125</v>
      </c>
      <c r="E79" s="7">
        <f t="shared" si="24"/>
        <v>15900</v>
      </c>
      <c r="F79" s="7">
        <f t="shared" si="25"/>
        <v>13250</v>
      </c>
      <c r="G79" s="9">
        <f t="shared" si="28"/>
        <v>23.584905660377359</v>
      </c>
      <c r="J79" s="1"/>
      <c r="K79" s="1"/>
      <c r="L79" s="1">
        <v>3</v>
      </c>
      <c r="M79" s="1">
        <f t="shared" si="31"/>
        <v>7.5</v>
      </c>
      <c r="N79" s="7">
        <f t="shared" si="26"/>
        <v>15900</v>
      </c>
      <c r="O79" s="7">
        <f t="shared" si="27"/>
        <v>13250</v>
      </c>
      <c r="P79" s="9">
        <f t="shared" si="29"/>
        <v>56.60377358490566</v>
      </c>
      <c r="Q79" s="1"/>
      <c r="R79" s="1"/>
    </row>
    <row r="80" spans="3:18" x14ac:dyDescent="0.25">
      <c r="C80" s="1">
        <v>3.5</v>
      </c>
      <c r="D80" s="1">
        <f t="shared" si="30"/>
        <v>3.75</v>
      </c>
      <c r="E80" s="7">
        <f t="shared" si="24"/>
        <v>18550</v>
      </c>
      <c r="F80" s="7">
        <f t="shared" si="25"/>
        <v>15900</v>
      </c>
      <c r="G80" s="9">
        <f t="shared" si="28"/>
        <v>23.584905660377359</v>
      </c>
      <c r="J80" s="1"/>
      <c r="K80" s="1"/>
      <c r="L80" s="1">
        <v>3.5</v>
      </c>
      <c r="M80" s="1">
        <f t="shared" si="31"/>
        <v>9</v>
      </c>
      <c r="N80" s="7">
        <f t="shared" si="26"/>
        <v>18550</v>
      </c>
      <c r="O80" s="7">
        <f t="shared" si="27"/>
        <v>15900</v>
      </c>
      <c r="P80" s="9">
        <f t="shared" si="29"/>
        <v>56.60377358490566</v>
      </c>
      <c r="Q80" s="1"/>
      <c r="R80" s="1"/>
    </row>
    <row r="81" spans="3:18" x14ac:dyDescent="0.25">
      <c r="C81" s="1">
        <v>4</v>
      </c>
      <c r="D81" s="1">
        <f t="shared" si="30"/>
        <v>4.375</v>
      </c>
      <c r="E81" s="7">
        <f t="shared" si="24"/>
        <v>21200</v>
      </c>
      <c r="F81" s="7">
        <f t="shared" si="25"/>
        <v>18550</v>
      </c>
      <c r="G81" s="9">
        <f t="shared" si="28"/>
        <v>23.584905660377359</v>
      </c>
      <c r="J81" s="1"/>
      <c r="K81" s="1"/>
      <c r="L81" s="1">
        <v>4</v>
      </c>
      <c r="M81" s="1">
        <f t="shared" si="31"/>
        <v>10.5</v>
      </c>
      <c r="N81" s="7">
        <f t="shared" si="26"/>
        <v>21200</v>
      </c>
      <c r="O81" s="7">
        <f t="shared" si="27"/>
        <v>18550</v>
      </c>
      <c r="P81" s="9">
        <f t="shared" si="29"/>
        <v>56.60377358490566</v>
      </c>
      <c r="Q81" s="1"/>
      <c r="R81" s="1"/>
    </row>
    <row r="82" spans="3:18" x14ac:dyDescent="0.25">
      <c r="C82" s="1">
        <v>4.5</v>
      </c>
      <c r="D82" s="1">
        <v>5</v>
      </c>
      <c r="E82" s="7">
        <f>+E$83/C$83*C82</f>
        <v>23850</v>
      </c>
      <c r="F82" s="7">
        <f t="shared" si="25"/>
        <v>21200</v>
      </c>
      <c r="G82" s="9">
        <f t="shared" si="28"/>
        <v>23.584905660377359</v>
      </c>
      <c r="J82" s="1"/>
      <c r="K82" s="1"/>
      <c r="L82" s="1">
        <v>4.5</v>
      </c>
      <c r="M82" s="1">
        <v>12</v>
      </c>
      <c r="N82" s="7">
        <f>+N$83/L$83*L82</f>
        <v>23850</v>
      </c>
      <c r="O82" s="7">
        <f t="shared" si="27"/>
        <v>21200</v>
      </c>
      <c r="P82" s="9">
        <f t="shared" si="29"/>
        <v>56.60377358490566</v>
      </c>
      <c r="Q82" s="1"/>
      <c r="R82" s="1"/>
    </row>
    <row r="83" spans="3:18" x14ac:dyDescent="0.25">
      <c r="C83" s="1">
        <v>5</v>
      </c>
      <c r="D83" s="1"/>
      <c r="E83" s="7">
        <v>26500</v>
      </c>
      <c r="G83" s="1"/>
      <c r="H83" s="1"/>
      <c r="I83" s="1"/>
      <c r="J83" s="1"/>
      <c r="K83" s="1"/>
      <c r="L83" s="1">
        <v>5</v>
      </c>
      <c r="M83" s="1"/>
      <c r="N83" s="7">
        <v>26500</v>
      </c>
      <c r="O83" s="1"/>
      <c r="P83" s="1"/>
      <c r="Q83" s="1"/>
      <c r="R83" s="1"/>
    </row>
    <row r="84" spans="3:18" x14ac:dyDescent="0.25">
      <c r="C84" s="1"/>
      <c r="D84" s="1"/>
      <c r="E84" s="7"/>
      <c r="G84" s="1"/>
      <c r="H84" s="1"/>
      <c r="I84" s="1"/>
      <c r="J84" s="1"/>
      <c r="K84" s="1"/>
      <c r="L84" s="1"/>
      <c r="M84" s="1"/>
      <c r="N84" s="7"/>
      <c r="O84" s="1"/>
      <c r="P84" s="1"/>
      <c r="Q84" s="1"/>
      <c r="R84" s="1"/>
    </row>
    <row r="85" spans="3:18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3:18" x14ac:dyDescent="0.25">
      <c r="C86" s="1"/>
      <c r="D86" s="1" t="s">
        <v>8</v>
      </c>
      <c r="E86" s="8" t="str">
        <f>+"(Wert-"&amp;ROUND(E74,0)&amp;")/1000*"&amp;ROUND(G75,2)&amp;"%"</f>
        <v>(Wert-2650)/1000*23,58%</v>
      </c>
      <c r="F86" s="1"/>
      <c r="G86" s="1"/>
      <c r="H86" s="1"/>
      <c r="I86" s="1"/>
      <c r="J86" s="1"/>
      <c r="K86" s="1"/>
      <c r="L86" s="1"/>
      <c r="M86" s="1" t="s">
        <v>8</v>
      </c>
      <c r="N86" s="8" t="str">
        <f>+"(Wert-"&amp;N74&amp;")/1000*"&amp;ROUND(P75,2)&amp;"%"</f>
        <v>(Wert-2650)/1000*56,6%</v>
      </c>
      <c r="O86" s="1"/>
      <c r="P86" s="1"/>
      <c r="Q86" s="1"/>
      <c r="R86" s="1"/>
    </row>
    <row r="87" spans="3:18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3:18" x14ac:dyDescent="0.25">
      <c r="C88" s="1"/>
      <c r="D88" s="1" t="s">
        <v>10</v>
      </c>
      <c r="E88" s="1">
        <v>10900</v>
      </c>
      <c r="F88" s="1" t="s">
        <v>11</v>
      </c>
      <c r="G88" s="9">
        <f>+(E88-E74)/1000*G75%</f>
        <v>1.945754716981132</v>
      </c>
      <c r="H88" s="1" t="s">
        <v>1</v>
      </c>
      <c r="I88" s="1"/>
      <c r="J88" s="1"/>
      <c r="K88" s="1"/>
      <c r="L88" s="1"/>
      <c r="M88" s="1" t="s">
        <v>10</v>
      </c>
      <c r="N88" s="1">
        <v>10160</v>
      </c>
      <c r="O88" s="1" t="s">
        <v>11</v>
      </c>
      <c r="P88" s="9">
        <f>+(N88-N74)/1000*P75%</f>
        <v>4.2509433962264147</v>
      </c>
      <c r="Q88" s="1" t="s">
        <v>1</v>
      </c>
      <c r="R88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Dieter</cp:lastModifiedBy>
  <dcterms:created xsi:type="dcterms:W3CDTF">2020-11-01T12:16:30Z</dcterms:created>
  <dcterms:modified xsi:type="dcterms:W3CDTF">2021-01-17T19:13:07Z</dcterms:modified>
</cp:coreProperties>
</file>